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776"/>
  </bookViews>
  <sheets>
    <sheet name="skin horizontal well" sheetId="1" r:id="rId1"/>
    <sheet name="conversion factors" sheetId="4" state="hidden" r:id="rId2"/>
  </sheets>
  <definedNames>
    <definedName name="d_r">'skin horizontal well'!$C$6</definedName>
    <definedName name="f_0">'skin horizontal well'!$C$33</definedName>
    <definedName name="f_1">'skin horizontal well'!$C$34</definedName>
    <definedName name="H">'skin horizontal well'!$C$5</definedName>
    <definedName name="H_s">'skin horizontal well'!$C$22</definedName>
    <definedName name="i_ani">'skin horizontal well'!$C$13</definedName>
    <definedName name="j_h">'skin horizontal well'!$C$37</definedName>
    <definedName name="j_v">'skin horizontal well'!$C$16</definedName>
    <definedName name="k_h">'skin horizontal well'!$F$8</definedName>
    <definedName name="k_s">'skin horizontal well'!$C$19</definedName>
    <definedName name="k_v">'skin horizontal well'!$F$10</definedName>
    <definedName name="L">'skin horizontal well'!$C$7</definedName>
    <definedName name="L_s">'skin horizontal well'!$C$24</definedName>
    <definedName name="mu">'skin horizontal well'!$C$12</definedName>
    <definedName name="R_s">'skin horizontal well'!$C$23</definedName>
    <definedName name="r_w">'skin horizontal well'!$C$11</definedName>
    <definedName name="r_w_eq">'skin horizontal well'!$C$27</definedName>
    <definedName name="r_w_s">'skin horizontal well'!$C$28</definedName>
    <definedName name="rw">'skin horizontal well'!$C$11</definedName>
    <definedName name="s_0">'skin horizontal well'!$C$29</definedName>
    <definedName name="s_1">'skin horizontal well'!$C$30</definedName>
    <definedName name="s_2d_0">'skin horizontal well'!$C$31</definedName>
    <definedName name="s_2d_1">'skin horizontal well'!$C$32</definedName>
    <definedName name="s_h">'skin horizontal well'!$C$20</definedName>
    <definedName name="s_v">'skin horizontal well'!$C$21</definedName>
    <definedName name="s_wd_0">'skin horizontal well'!$C$31</definedName>
    <definedName name="well_radius">'skin horizontal well'!$C$6</definedName>
  </definedNames>
  <calcPr calcId="145621"/>
</workbook>
</file>

<file path=xl/calcChain.xml><?xml version="1.0" encoding="utf-8"?>
<calcChain xmlns="http://schemas.openxmlformats.org/spreadsheetml/2006/main">
  <c r="C32" i="1" l="1"/>
  <c r="B4" i="4" l="1"/>
  <c r="B3" i="4"/>
  <c r="B5" i="4" s="1"/>
  <c r="F8" i="1"/>
  <c r="C16" i="1" s="1"/>
  <c r="C10" i="1"/>
  <c r="F10" i="1" s="1"/>
  <c r="C13" i="1" l="1"/>
  <c r="C27" i="1" s="1"/>
  <c r="C28" i="1" s="1"/>
  <c r="C19" i="1"/>
  <c r="C20" i="1" s="1"/>
  <c r="C23" i="1" s="1"/>
  <c r="C21" i="1" l="1"/>
  <c r="C22" i="1" s="1"/>
  <c r="C24" i="1" l="1"/>
  <c r="C29" i="1" s="1"/>
  <c r="C33" i="1" s="1"/>
  <c r="C31" i="1" l="1"/>
  <c r="C30" i="1"/>
  <c r="C34" i="1" s="1"/>
  <c r="C37" i="1" l="1"/>
  <c r="C38" i="1" s="1"/>
</calcChain>
</file>

<file path=xl/sharedStrings.xml><?xml version="1.0" encoding="utf-8"?>
<sst xmlns="http://schemas.openxmlformats.org/spreadsheetml/2006/main" count="81" uniqueCount="71">
  <si>
    <t>value</t>
  </si>
  <si>
    <t>unit</t>
  </si>
  <si>
    <t>R</t>
  </si>
  <si>
    <t>m</t>
  </si>
  <si>
    <t>drainage radius</t>
  </si>
  <si>
    <t>H</t>
  </si>
  <si>
    <t>reservoir height</t>
  </si>
  <si>
    <t>k_h</t>
  </si>
  <si>
    <t>mD</t>
  </si>
  <si>
    <t>horizontal permeability</t>
  </si>
  <si>
    <t>STB 2 m3</t>
  </si>
  <si>
    <t>k_v</t>
  </si>
  <si>
    <t>vertical permeability</t>
  </si>
  <si>
    <t>Day 2 sec</t>
  </si>
  <si>
    <t>L</t>
  </si>
  <si>
    <t>well length</t>
  </si>
  <si>
    <t>Psi 2 pa</t>
  </si>
  <si>
    <t>r_w</t>
  </si>
  <si>
    <t>well radius</t>
  </si>
  <si>
    <t>convert stb/day/psi 2 m3/s/pa</t>
  </si>
  <si>
    <t>mu</t>
  </si>
  <si>
    <t>Pa.s</t>
  </si>
  <si>
    <t>water viscosity</t>
  </si>
  <si>
    <t>i_ani</t>
  </si>
  <si>
    <t>-</t>
  </si>
  <si>
    <t>k_s</t>
  </si>
  <si>
    <t>s_h</t>
  </si>
  <si>
    <t>s_v</t>
  </si>
  <si>
    <t>H_s</t>
  </si>
  <si>
    <t>R_s</t>
  </si>
  <si>
    <t>L_s</t>
  </si>
  <si>
    <t>equivalent well bore radius</t>
  </si>
  <si>
    <t>r_w_eq</t>
  </si>
  <si>
    <t>r_w_s</t>
  </si>
  <si>
    <t>s_0</t>
  </si>
  <si>
    <t>S_1</t>
  </si>
  <si>
    <t>S_2D_0</t>
  </si>
  <si>
    <t>s_2D_1</t>
  </si>
  <si>
    <t>F_0</t>
  </si>
  <si>
    <t>F_1</t>
  </si>
  <si>
    <t>skin</t>
  </si>
  <si>
    <t>conversion factors</t>
  </si>
  <si>
    <t>RESERVOIR AND WELL PARAMETERS</t>
  </si>
  <si>
    <t>value to be entered</t>
  </si>
  <si>
    <t>value calculated</t>
  </si>
  <si>
    <t>description</t>
  </si>
  <si>
    <t>value [SI]</t>
  </si>
  <si>
    <t>unit [SI]</t>
  </si>
  <si>
    <t>productivity index fully penetrating vertical well [eq 12]</t>
  </si>
  <si>
    <t>kh/kv</t>
  </si>
  <si>
    <t xml:space="preserve">anisotropy </t>
  </si>
  <si>
    <t>symbol</t>
  </si>
  <si>
    <t>equivalent and scaled well bore radius</t>
  </si>
  <si>
    <t>scaling [eq 9] H, R and L</t>
  </si>
  <si>
    <r>
      <t>J</t>
    </r>
    <r>
      <rPr>
        <vertAlign val="subscript"/>
        <sz val="11"/>
        <color indexed="8"/>
        <rFont val="Calibri"/>
        <family val="2"/>
      </rPr>
      <t>H</t>
    </r>
  </si>
  <si>
    <t>anisotropy factor</t>
  </si>
  <si>
    <r>
      <t>J</t>
    </r>
    <r>
      <rPr>
        <vertAlign val="subscript"/>
        <sz val="11"/>
        <color indexed="8"/>
        <rFont val="Calibri"/>
        <family val="2"/>
      </rPr>
      <t>V</t>
    </r>
  </si>
  <si>
    <t>scaled reservoir height</t>
  </si>
  <si>
    <t>scaled drainage radius</t>
  </si>
  <si>
    <t>scaled well length</t>
  </si>
  <si>
    <t>scaled equivalent well bore radius</t>
  </si>
  <si>
    <t>scaled permeability</t>
  </si>
  <si>
    <t>scaled horizontal permeability</t>
  </si>
  <si>
    <t>scaled vertical permeability</t>
  </si>
  <si>
    <t>intermediate calculation results</t>
  </si>
  <si>
    <t>productivity index horizontal well</t>
  </si>
  <si>
    <t>s</t>
  </si>
  <si>
    <t>productivity index vertical well</t>
  </si>
  <si>
    <t>m³/s/Pa</t>
  </si>
  <si>
    <t>m²</t>
  </si>
  <si>
    <t>productivity index horizontal well and skin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</si>
</sst>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E+000"/>
    <numFmt numFmtId="166" formatCode="0.00000"/>
    <numFmt numFmtId="167" formatCode="0.000E+000"/>
  </numFmts>
  <fonts count="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vertAlign val="subscript"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1" fontId="3" fillId="0" borderId="0" xfId="1" applyNumberFormat="1" applyFont="1"/>
    <xf numFmtId="2" fontId="3" fillId="0" borderId="0" xfId="1" applyNumberFormat="1" applyFont="1"/>
    <xf numFmtId="165" fontId="3" fillId="0" borderId="0" xfId="1" applyNumberFormat="1" applyFont="1"/>
    <xf numFmtId="11" fontId="3" fillId="0" borderId="0" xfId="0" applyNumberFormat="1" applyFont="1"/>
    <xf numFmtId="2" fontId="3" fillId="0" borderId="0" xfId="0" applyNumberFormat="1" applyFont="1"/>
    <xf numFmtId="0" fontId="0" fillId="0" borderId="0" xfId="1" applyFont="1"/>
    <xf numFmtId="0" fontId="3" fillId="0" borderId="4" xfId="1" applyFont="1" applyBorder="1"/>
    <xf numFmtId="2" fontId="3" fillId="3" borderId="6" xfId="1" applyNumberFormat="1" applyFont="1" applyFill="1" applyBorder="1"/>
    <xf numFmtId="2" fontId="3" fillId="3" borderId="3" xfId="1" applyNumberFormat="1" applyFont="1" applyFill="1" applyBorder="1"/>
    <xf numFmtId="166" fontId="3" fillId="3" borderId="3" xfId="1" applyNumberFormat="1" applyFont="1" applyFill="1" applyBorder="1"/>
    <xf numFmtId="0" fontId="3" fillId="3" borderId="3" xfId="1" applyFont="1" applyFill="1" applyBorder="1"/>
    <xf numFmtId="0" fontId="3" fillId="0" borderId="3" xfId="1" applyFont="1" applyBorder="1"/>
    <xf numFmtId="1" fontId="3" fillId="3" borderId="3" xfId="1" applyNumberFormat="1" applyFont="1" applyFill="1" applyBorder="1"/>
    <xf numFmtId="166" fontId="3" fillId="3" borderId="6" xfId="1" applyNumberFormat="1" applyFont="1" applyFill="1" applyBorder="1"/>
    <xf numFmtId="0" fontId="3" fillId="2" borderId="3" xfId="1" applyFont="1" applyFill="1" applyBorder="1"/>
    <xf numFmtId="166" fontId="3" fillId="2" borderId="3" xfId="1" applyNumberFormat="1" applyFont="1" applyFill="1" applyBorder="1"/>
    <xf numFmtId="0" fontId="3" fillId="4" borderId="2" xfId="1" applyFont="1" applyFill="1" applyBorder="1"/>
    <xf numFmtId="0" fontId="3" fillId="4" borderId="5" xfId="1" applyFont="1" applyFill="1" applyBorder="1"/>
    <xf numFmtId="0" fontId="3" fillId="4" borderId="8" xfId="1" applyFont="1" applyFill="1" applyBorder="1"/>
    <xf numFmtId="0" fontId="0" fillId="4" borderId="2" xfId="1" applyFont="1" applyFill="1" applyBorder="1"/>
    <xf numFmtId="0" fontId="0" fillId="4" borderId="5" xfId="1" applyFont="1" applyFill="1" applyBorder="1"/>
    <xf numFmtId="0" fontId="3" fillId="4" borderId="3" xfId="1" applyFont="1" applyFill="1" applyBorder="1"/>
    <xf numFmtId="0" fontId="3" fillId="5" borderId="3" xfId="1" applyFont="1" applyFill="1" applyBorder="1"/>
    <xf numFmtId="0" fontId="0" fillId="5" borderId="3" xfId="1" quotePrefix="1" applyFont="1" applyFill="1" applyBorder="1"/>
    <xf numFmtId="0" fontId="0" fillId="5" borderId="6" xfId="1" quotePrefix="1" applyFont="1" applyFill="1" applyBorder="1"/>
    <xf numFmtId="0" fontId="3" fillId="2" borderId="16" xfId="1" applyFont="1" applyFill="1" applyBorder="1"/>
    <xf numFmtId="2" fontId="3" fillId="3" borderId="17" xfId="1" applyNumberFormat="1" applyFont="1" applyFill="1" applyBorder="1"/>
    <xf numFmtId="0" fontId="3" fillId="4" borderId="17" xfId="1" applyFont="1" applyFill="1" applyBorder="1"/>
    <xf numFmtId="0" fontId="3" fillId="5" borderId="18" xfId="1" applyFont="1" applyFill="1" applyBorder="1"/>
    <xf numFmtId="0" fontId="0" fillId="0" borderId="16" xfId="1" applyFont="1" applyBorder="1"/>
    <xf numFmtId="0" fontId="0" fillId="0" borderId="17" xfId="1" applyFont="1" applyBorder="1"/>
    <xf numFmtId="0" fontId="0" fillId="0" borderId="18" xfId="1" applyFont="1" applyBorder="1"/>
    <xf numFmtId="11" fontId="0" fillId="0" borderId="0" xfId="0" applyNumberFormat="1"/>
    <xf numFmtId="0" fontId="3" fillId="0" borderId="0" xfId="1" applyFont="1" applyBorder="1"/>
    <xf numFmtId="164" fontId="3" fillId="0" borderId="0" xfId="0" applyNumberFormat="1" applyFont="1" applyBorder="1"/>
    <xf numFmtId="165" fontId="3" fillId="0" borderId="0" xfId="1" applyNumberFormat="1" applyFont="1" applyBorder="1"/>
    <xf numFmtId="11" fontId="0" fillId="0" borderId="0" xfId="0" applyNumberFormat="1" applyBorder="1"/>
    <xf numFmtId="2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1" applyFont="1" applyFill="1" applyBorder="1"/>
    <xf numFmtId="165" fontId="3" fillId="0" borderId="0" xfId="1" applyNumberFormat="1" applyFont="1" applyFill="1" applyBorder="1"/>
    <xf numFmtId="2" fontId="3" fillId="0" borderId="0" xfId="1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0" fontId="0" fillId="0" borderId="0" xfId="1" applyFont="1" applyFill="1" applyBorder="1"/>
    <xf numFmtId="167" fontId="3" fillId="0" borderId="0" xfId="1" applyNumberFormat="1" applyFont="1" applyFill="1" applyBorder="1"/>
    <xf numFmtId="0" fontId="0" fillId="0" borderId="0" xfId="1" quotePrefix="1" applyFont="1" applyFill="1" applyBorder="1"/>
    <xf numFmtId="0" fontId="0" fillId="4" borderId="6" xfId="1" applyFont="1" applyFill="1" applyBorder="1"/>
    <xf numFmtId="0" fontId="2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/>
    <xf numFmtId="0" fontId="3" fillId="0" borderId="22" xfId="1" applyFont="1" applyBorder="1"/>
    <xf numFmtId="0" fontId="3" fillId="0" borderId="23" xfId="1" applyFont="1" applyBorder="1"/>
    <xf numFmtId="0" fontId="3" fillId="0" borderId="1" xfId="1" applyFont="1" applyBorder="1"/>
    <xf numFmtId="0" fontId="4" fillId="4" borderId="3" xfId="1" applyFont="1" applyFill="1" applyBorder="1"/>
    <xf numFmtId="0" fontId="3" fillId="4" borderId="9" xfId="1" applyFont="1" applyFill="1" applyBorder="1"/>
    <xf numFmtId="0" fontId="3" fillId="2" borderId="9" xfId="1" applyFont="1" applyFill="1" applyBorder="1"/>
    <xf numFmtId="0" fontId="3" fillId="5" borderId="9" xfId="1" applyFont="1" applyFill="1" applyBorder="1"/>
    <xf numFmtId="164" fontId="3" fillId="2" borderId="3" xfId="1" applyNumberFormat="1" applyFont="1" applyFill="1" applyBorder="1"/>
    <xf numFmtId="0" fontId="0" fillId="4" borderId="8" xfId="1" applyFont="1" applyFill="1" applyBorder="1"/>
    <xf numFmtId="0" fontId="0" fillId="0" borderId="0" xfId="0" applyBorder="1" applyAlignment="1"/>
    <xf numFmtId="0" fontId="0" fillId="4" borderId="4" xfId="1" applyFont="1" applyFill="1" applyBorder="1"/>
    <xf numFmtId="0" fontId="3" fillId="5" borderId="6" xfId="1" applyFont="1" applyFill="1" applyBorder="1"/>
    <xf numFmtId="0" fontId="0" fillId="4" borderId="7" xfId="1" applyFont="1" applyFill="1" applyBorder="1"/>
    <xf numFmtId="0" fontId="0" fillId="4" borderId="11" xfId="1" applyFont="1" applyFill="1" applyBorder="1"/>
    <xf numFmtId="167" fontId="3" fillId="3" borderId="12" xfId="1" applyNumberFormat="1" applyFont="1" applyFill="1" applyBorder="1"/>
    <xf numFmtId="165" fontId="3" fillId="0" borderId="0" xfId="0" applyNumberFormat="1" applyFont="1" applyFill="1" applyBorder="1"/>
    <xf numFmtId="11" fontId="0" fillId="0" borderId="0" xfId="0" applyNumberFormat="1" applyFill="1" applyBorder="1"/>
    <xf numFmtId="0" fontId="3" fillId="0" borderId="26" xfId="1" applyFont="1" applyBorder="1"/>
    <xf numFmtId="0" fontId="0" fillId="5" borderId="3" xfId="1" applyFont="1" applyFill="1" applyBorder="1"/>
    <xf numFmtId="0" fontId="0" fillId="5" borderId="12" xfId="1" applyFont="1" applyFill="1" applyBorder="1"/>
    <xf numFmtId="0" fontId="0" fillId="5" borderId="4" xfId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11" fontId="3" fillId="3" borderId="9" xfId="1" applyNumberFormat="1" applyFont="1" applyFill="1" applyBorder="1"/>
    <xf numFmtId="0" fontId="0" fillId="4" borderId="10" xfId="1" applyFont="1" applyFill="1" applyBorder="1"/>
    <xf numFmtId="0" fontId="3" fillId="0" borderId="0" xfId="1" applyFont="1" applyBorder="1" applyAlignment="1"/>
    <xf numFmtId="0" fontId="0" fillId="5" borderId="9" xfId="1" applyFont="1" applyFill="1" applyBorder="1"/>
    <xf numFmtId="0" fontId="0" fillId="4" borderId="28" xfId="1" applyFont="1" applyFill="1" applyBorder="1"/>
    <xf numFmtId="166" fontId="3" fillId="3" borderId="9" xfId="1" applyNumberFormat="1" applyFont="1" applyFill="1" applyBorder="1"/>
    <xf numFmtId="165" fontId="3" fillId="3" borderId="9" xfId="1" applyNumberFormat="1" applyFont="1" applyFill="1" applyBorder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/>
    <xf numFmtId="0" fontId="2" fillId="0" borderId="11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/>
    <xf numFmtId="0" fontId="0" fillId="4" borderId="25" xfId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AECF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0</xdr:row>
      <xdr:rowOff>52915</xdr:rowOff>
    </xdr:from>
    <xdr:to>
      <xdr:col>8</xdr:col>
      <xdr:colOff>200449</xdr:colOff>
      <xdr:row>1</xdr:row>
      <xdr:rowOff>21166</xdr:rowOff>
    </xdr:to>
    <xdr:pic>
      <xdr:nvPicPr>
        <xdr:cNvPr id="5" name="wm_logo_0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48" b="26254"/>
        <a:stretch/>
      </xdr:blipFill>
      <xdr:spPr>
        <a:xfrm>
          <a:off x="211667" y="52915"/>
          <a:ext cx="7555865" cy="3810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750678</xdr:colOff>
      <xdr:row>24</xdr:row>
      <xdr:rowOff>18488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4583" y="412750"/>
          <a:ext cx="5904762" cy="44952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zoomScale="90" zoomScaleNormal="90" workbookViewId="0">
      <selection activeCell="C10" sqref="C10"/>
    </sheetView>
  </sheetViews>
  <sheetFormatPr defaultColWidth="8.7109375" defaultRowHeight="15" x14ac:dyDescent="0.25"/>
  <cols>
    <col min="1" max="1" width="3" style="2" customWidth="1"/>
    <col min="2" max="2" width="13.5703125" style="2" customWidth="1"/>
    <col min="3" max="3" width="17" style="2" customWidth="1"/>
    <col min="4" max="4" width="12.7109375" style="2" customWidth="1"/>
    <col min="5" max="5" width="31.28515625" style="2" customWidth="1"/>
    <col min="6" max="6" width="11.140625" style="2" customWidth="1"/>
    <col min="7" max="7" width="12" style="2" customWidth="1"/>
    <col min="8" max="8" width="12.7109375" style="2" customWidth="1"/>
    <col min="9" max="9" width="12" style="2" customWidth="1"/>
    <col min="10" max="10" width="18.7109375" style="2" customWidth="1"/>
    <col min="11" max="11" width="12" style="2" customWidth="1"/>
    <col min="12" max="12" width="12.85546875" style="2" customWidth="1"/>
    <col min="13" max="13" width="17.85546875" style="2" customWidth="1"/>
    <col min="14" max="14" width="13.85546875" style="2" customWidth="1"/>
    <col min="15" max="15" width="12.5703125" style="2" customWidth="1"/>
    <col min="16" max="16" width="8.85546875" style="2" bestFit="1" customWidth="1"/>
    <col min="17" max="17" width="11.28515625" style="2" customWidth="1"/>
    <col min="18" max="18" width="14.85546875" style="2" customWidth="1"/>
    <col min="19" max="19" width="12.85546875" style="2" customWidth="1"/>
    <col min="20" max="20" width="9" style="2" bestFit="1" customWidth="1"/>
    <col min="21" max="21" width="11.85546875" style="2" customWidth="1"/>
    <col min="22" max="22" width="8.85546875" style="2" bestFit="1" customWidth="1"/>
    <col min="23" max="23" width="9.7109375" style="2" bestFit="1" customWidth="1"/>
    <col min="24" max="24" width="11" style="2" customWidth="1"/>
    <col min="25" max="26" width="12.42578125" style="2" customWidth="1"/>
    <col min="27" max="27" width="8.85546875" style="2" bestFit="1" customWidth="1"/>
    <col min="28" max="28" width="10.28515625" style="2" bestFit="1" customWidth="1"/>
    <col min="29" max="30" width="8.7109375" style="2"/>
    <col min="31" max="31" width="8.85546875" style="2" bestFit="1" customWidth="1"/>
    <col min="32" max="16384" width="8.7109375" style="2"/>
  </cols>
  <sheetData>
    <row r="1" spans="2:16" ht="32.25" customHeight="1" x14ac:dyDescent="0.25"/>
    <row r="2" spans="2:16" ht="11.25" customHeight="1" thickBot="1" x14ac:dyDescent="0.3"/>
    <row r="3" spans="2:16" ht="15.75" thickBot="1" x14ac:dyDescent="0.3">
      <c r="B3" s="91" t="s">
        <v>42</v>
      </c>
      <c r="C3" s="94"/>
      <c r="D3" s="94"/>
      <c r="E3" s="94"/>
      <c r="F3" s="94"/>
      <c r="G3" s="95"/>
      <c r="H3" s="43"/>
      <c r="I3" s="43"/>
      <c r="J3" s="43"/>
    </row>
    <row r="4" spans="2:16" ht="15.75" thickBot="1" x14ac:dyDescent="0.3">
      <c r="B4" s="88" t="s">
        <v>51</v>
      </c>
      <c r="C4" s="89" t="s">
        <v>0</v>
      </c>
      <c r="D4" s="89" t="s">
        <v>1</v>
      </c>
      <c r="E4" s="89" t="s">
        <v>45</v>
      </c>
      <c r="F4" s="89" t="s">
        <v>46</v>
      </c>
      <c r="G4" s="90" t="s">
        <v>47</v>
      </c>
      <c r="I4" s="29"/>
      <c r="J4" s="33" t="s">
        <v>43</v>
      </c>
    </row>
    <row r="5" spans="2:16" x14ac:dyDescent="0.25">
      <c r="B5" s="20" t="s">
        <v>5</v>
      </c>
      <c r="C5" s="18">
        <v>30</v>
      </c>
      <c r="D5" s="26" t="s">
        <v>3</v>
      </c>
      <c r="E5" s="25" t="s">
        <v>6</v>
      </c>
      <c r="F5" s="57"/>
      <c r="G5" s="58"/>
      <c r="I5" s="30"/>
      <c r="J5" s="34" t="s">
        <v>44</v>
      </c>
    </row>
    <row r="6" spans="2:16" x14ac:dyDescent="0.25">
      <c r="B6" s="22" t="s">
        <v>2</v>
      </c>
      <c r="C6" s="63">
        <v>1600</v>
      </c>
      <c r="D6" s="64" t="s">
        <v>3</v>
      </c>
      <c r="E6" s="62" t="s">
        <v>4</v>
      </c>
      <c r="F6" s="57"/>
      <c r="G6" s="58"/>
      <c r="I6" s="31"/>
      <c r="J6" s="34" t="s">
        <v>45</v>
      </c>
    </row>
    <row r="7" spans="2:16" ht="15.75" thickBot="1" x14ac:dyDescent="0.3">
      <c r="B7" s="20" t="s">
        <v>14</v>
      </c>
      <c r="C7" s="18">
        <v>500</v>
      </c>
      <c r="D7" s="26" t="s">
        <v>3</v>
      </c>
      <c r="E7" s="25" t="s">
        <v>15</v>
      </c>
      <c r="F7" s="55"/>
      <c r="G7" s="56"/>
      <c r="I7" s="32"/>
      <c r="J7" s="35" t="s">
        <v>1</v>
      </c>
    </row>
    <row r="8" spans="2:16" x14ac:dyDescent="0.25">
      <c r="B8" s="20" t="s">
        <v>7</v>
      </c>
      <c r="C8" s="18">
        <v>480</v>
      </c>
      <c r="D8" s="26" t="s">
        <v>8</v>
      </c>
      <c r="E8" s="25" t="s">
        <v>9</v>
      </c>
      <c r="F8" s="14">
        <f>9.86923E-16*C8</f>
        <v>4.7372303999999998E-13</v>
      </c>
      <c r="G8" s="78" t="s">
        <v>69</v>
      </c>
      <c r="I8" s="9"/>
    </row>
    <row r="9" spans="2:16" x14ac:dyDescent="0.25">
      <c r="B9" s="23" t="s">
        <v>49</v>
      </c>
      <c r="C9" s="65">
        <v>20</v>
      </c>
      <c r="D9" s="27" t="s">
        <v>24</v>
      </c>
      <c r="E9" s="61" t="s">
        <v>50</v>
      </c>
      <c r="F9" s="15"/>
      <c r="G9" s="10"/>
      <c r="I9" s="9"/>
    </row>
    <row r="10" spans="2:16" x14ac:dyDescent="0.25">
      <c r="B10" s="20" t="s">
        <v>11</v>
      </c>
      <c r="C10" s="16">
        <f>C8/C9</f>
        <v>24</v>
      </c>
      <c r="D10" s="26" t="s">
        <v>8</v>
      </c>
      <c r="E10" s="25" t="s">
        <v>12</v>
      </c>
      <c r="F10" s="14">
        <f>9.86923E-16*C10</f>
        <v>2.3686151999999997E-14</v>
      </c>
      <c r="G10" s="78" t="s">
        <v>69</v>
      </c>
      <c r="I10" s="9"/>
    </row>
    <row r="11" spans="2:16" x14ac:dyDescent="0.25">
      <c r="B11" s="20" t="s">
        <v>17</v>
      </c>
      <c r="C11" s="18">
        <v>7.8E-2</v>
      </c>
      <c r="D11" s="26" t="s">
        <v>3</v>
      </c>
      <c r="E11" s="25" t="s">
        <v>18</v>
      </c>
      <c r="F11" s="57"/>
      <c r="G11" s="58"/>
      <c r="P11" s="3"/>
    </row>
    <row r="12" spans="2:16" x14ac:dyDescent="0.25">
      <c r="B12" s="20" t="s">
        <v>20</v>
      </c>
      <c r="C12" s="19">
        <v>1E-3</v>
      </c>
      <c r="D12" s="26" t="s">
        <v>21</v>
      </c>
      <c r="E12" s="25" t="s">
        <v>22</v>
      </c>
      <c r="F12" s="57"/>
      <c r="G12" s="58"/>
      <c r="P12" s="3"/>
    </row>
    <row r="13" spans="2:16" ht="15.75" thickBot="1" x14ac:dyDescent="0.3">
      <c r="B13" s="21" t="s">
        <v>23</v>
      </c>
      <c r="C13" s="17">
        <f>SQRT(k_h/k_v)</f>
        <v>4.4721359549995796</v>
      </c>
      <c r="D13" s="28" t="s">
        <v>24</v>
      </c>
      <c r="E13" s="52" t="s">
        <v>55</v>
      </c>
      <c r="F13" s="59"/>
      <c r="G13" s="60"/>
    </row>
    <row r="14" spans="2:16" ht="15.75" thickBot="1" x14ac:dyDescent="0.3"/>
    <row r="15" spans="2:16" ht="15.75" thickBot="1" x14ac:dyDescent="0.3">
      <c r="B15" s="91" t="s">
        <v>48</v>
      </c>
      <c r="C15" s="92"/>
      <c r="D15" s="92"/>
      <c r="E15" s="96"/>
    </row>
    <row r="16" spans="2:16" ht="18.75" thickBot="1" x14ac:dyDescent="0.4">
      <c r="B16" s="71" t="s">
        <v>56</v>
      </c>
      <c r="C16" s="72">
        <f>(2*PI()*k_h*H/(mu*LN(d_r/r_w)))</f>
        <v>8.9934978172774899E-9</v>
      </c>
      <c r="D16" s="77" t="s">
        <v>68</v>
      </c>
      <c r="E16" s="85" t="s">
        <v>67</v>
      </c>
      <c r="F16" s="44"/>
      <c r="G16" s="45"/>
    </row>
    <row r="17" spans="2:29" ht="15.75" thickBot="1" x14ac:dyDescent="0.3">
      <c r="F17" s="44"/>
      <c r="G17" s="46"/>
      <c r="H17" s="44"/>
      <c r="I17" s="44"/>
    </row>
    <row r="18" spans="2:29" ht="15.75" thickBot="1" x14ac:dyDescent="0.3">
      <c r="B18" s="97" t="s">
        <v>53</v>
      </c>
      <c r="C18" s="98"/>
      <c r="D18" s="98"/>
      <c r="E18" s="99"/>
      <c r="F18" s="44"/>
      <c r="G18" s="45"/>
      <c r="H18" s="44"/>
      <c r="I18" s="44"/>
    </row>
    <row r="19" spans="2:29" x14ac:dyDescent="0.25">
      <c r="B19" s="22" t="s">
        <v>25</v>
      </c>
      <c r="C19" s="87">
        <f>(k_h^2*k_v)^(1/3)</f>
        <v>1.7452106009916765E-13</v>
      </c>
      <c r="D19" s="84"/>
      <c r="E19" s="82" t="s">
        <v>61</v>
      </c>
      <c r="F19" s="53"/>
      <c r="G19" s="54"/>
      <c r="H19" s="44"/>
      <c r="I19" s="44"/>
    </row>
    <row r="20" spans="2:29" x14ac:dyDescent="0.25">
      <c r="B20" s="20" t="s">
        <v>26</v>
      </c>
      <c r="C20" s="13">
        <f>SQRT(k_s/k_h)</f>
        <v>0.60696223100291669</v>
      </c>
      <c r="D20" s="76"/>
      <c r="E20" s="68" t="s">
        <v>62</v>
      </c>
      <c r="F20" s="44"/>
      <c r="G20" s="46"/>
      <c r="H20" s="54"/>
      <c r="I20" s="44"/>
    </row>
    <row r="21" spans="2:29" x14ac:dyDescent="0.25">
      <c r="B21" s="20" t="s">
        <v>27</v>
      </c>
      <c r="C21" s="13">
        <f>SQRT(k_s/k_v)</f>
        <v>2.7144176165949041</v>
      </c>
      <c r="D21" s="76"/>
      <c r="E21" s="68" t="s">
        <v>63</v>
      </c>
      <c r="F21" s="47"/>
      <c r="G21" s="48"/>
      <c r="H21" s="44"/>
      <c r="I21" s="44"/>
    </row>
    <row r="22" spans="2:29" x14ac:dyDescent="0.25">
      <c r="B22" s="20" t="s">
        <v>28</v>
      </c>
      <c r="C22" s="12">
        <f>s_v*H</f>
        <v>81.43252849784713</v>
      </c>
      <c r="D22" s="76"/>
      <c r="E22" s="68" t="s">
        <v>57</v>
      </c>
      <c r="F22" s="47"/>
      <c r="G22" s="48"/>
      <c r="H22" s="47"/>
      <c r="I22" s="44"/>
    </row>
    <row r="23" spans="2:29" x14ac:dyDescent="0.25">
      <c r="B23" s="20" t="s">
        <v>29</v>
      </c>
      <c r="C23" s="12">
        <f>s_h*d_r</f>
        <v>971.13956960466669</v>
      </c>
      <c r="D23" s="76"/>
      <c r="E23" s="68" t="s">
        <v>58</v>
      </c>
      <c r="F23" s="44"/>
      <c r="G23" s="46"/>
      <c r="H23" s="47"/>
      <c r="I23" s="44"/>
    </row>
    <row r="24" spans="2:29" x14ac:dyDescent="0.25">
      <c r="B24" s="20" t="s">
        <v>30</v>
      </c>
      <c r="C24" s="12">
        <f>s_h*L</f>
        <v>303.48111550145836</v>
      </c>
      <c r="D24" s="76"/>
      <c r="E24" s="68" t="s">
        <v>59</v>
      </c>
      <c r="F24" s="49"/>
      <c r="G24" s="50"/>
      <c r="H24" s="44"/>
      <c r="I24" s="44"/>
    </row>
    <row r="25" spans="2:29" s="37" customFormat="1" ht="15.75" thickBot="1" x14ac:dyDescent="0.3">
      <c r="B25" s="75"/>
      <c r="C25" s="75"/>
      <c r="D25" s="75"/>
      <c r="E25" s="75"/>
      <c r="F25" s="49"/>
      <c r="G25" s="46"/>
      <c r="H25" s="44"/>
      <c r="I25" s="44"/>
    </row>
    <row r="26" spans="2:29" ht="15.75" thickBot="1" x14ac:dyDescent="0.3">
      <c r="B26" s="97" t="s">
        <v>52</v>
      </c>
      <c r="C26" s="98"/>
      <c r="D26" s="98"/>
      <c r="E26" s="99"/>
      <c r="F26" s="44"/>
      <c r="G26" s="44"/>
      <c r="H26" s="51"/>
      <c r="I26" s="44"/>
    </row>
    <row r="27" spans="2:29" x14ac:dyDescent="0.25">
      <c r="B27" s="22" t="s">
        <v>32</v>
      </c>
      <c r="C27" s="86">
        <f>(1+i_ani)/(2*SQRT(i_ani))*r_w</f>
        <v>0.10091691992392593</v>
      </c>
      <c r="D27" s="84"/>
      <c r="E27" s="82" t="s">
        <v>31</v>
      </c>
      <c r="F27" s="53"/>
      <c r="G27" s="54"/>
      <c r="H27" s="44"/>
      <c r="I27" s="44"/>
    </row>
    <row r="28" spans="2:29" x14ac:dyDescent="0.25">
      <c r="B28" s="20" t="s">
        <v>33</v>
      </c>
      <c r="C28" s="13">
        <f>i_ani^(1/6)*r_w_eq</f>
        <v>0.12953381405631512</v>
      </c>
      <c r="D28" s="76"/>
      <c r="E28" s="68" t="s">
        <v>60</v>
      </c>
      <c r="F28" s="44"/>
      <c r="G28" s="46"/>
      <c r="H28" s="54"/>
      <c r="I28" s="44"/>
    </row>
    <row r="29" spans="2:29" x14ac:dyDescent="0.25">
      <c r="B29" s="20" t="s">
        <v>34</v>
      </c>
      <c r="C29" s="13">
        <f>SQRT(1+6*r_w_s^2/L_s^2)</f>
        <v>1.0000005465427015</v>
      </c>
      <c r="D29" s="26"/>
      <c r="E29" s="100" t="s">
        <v>64</v>
      </c>
      <c r="F29" s="49"/>
      <c r="G29" s="45"/>
      <c r="H29" s="44"/>
      <c r="I29" s="44"/>
    </row>
    <row r="30" spans="2:29" x14ac:dyDescent="0.25">
      <c r="B30" s="20" t="s">
        <v>35</v>
      </c>
      <c r="C30" s="13">
        <f>SQRT((H_s/L_s)^2+1)</f>
        <v>1.0353743284435828</v>
      </c>
      <c r="D30" s="26"/>
      <c r="E30" s="101"/>
      <c r="F30" s="49"/>
      <c r="G30" s="46"/>
      <c r="H30" s="44"/>
      <c r="I30" s="44"/>
    </row>
    <row r="31" spans="2:29" x14ac:dyDescent="0.25">
      <c r="B31" s="20" t="s">
        <v>36</v>
      </c>
      <c r="C31" s="13">
        <f>0.5*SQRT(2)*SQRT(1+SQRT(1+16/9*(H_s/L_s)^2*((H_s/L_s)^2+1)))</f>
        <v>1.0164652726040615</v>
      </c>
      <c r="D31" s="26"/>
      <c r="E31" s="101"/>
      <c r="F31" s="44"/>
      <c r="G31" s="44"/>
      <c r="H31" s="51"/>
      <c r="I31" s="44"/>
    </row>
    <row r="32" spans="2:29" x14ac:dyDescent="0.25">
      <c r="B32" s="20" t="s">
        <v>37</v>
      </c>
      <c r="C32" s="14">
        <f>2*d_r/L</f>
        <v>6.4</v>
      </c>
      <c r="D32" s="26"/>
      <c r="E32" s="101"/>
      <c r="H32" s="44"/>
      <c r="I32" s="44"/>
      <c r="U32"/>
      <c r="V32"/>
      <c r="W32"/>
      <c r="X32"/>
      <c r="Y32"/>
      <c r="Z32"/>
      <c r="AA32"/>
      <c r="AB32"/>
      <c r="AC32"/>
    </row>
    <row r="33" spans="1:29" x14ac:dyDescent="0.25">
      <c r="B33" s="20" t="s">
        <v>38</v>
      </c>
      <c r="C33" s="13">
        <f>0.5 * LN((s_0+1)/(s_0-1))</f>
        <v>7.5564004249086762</v>
      </c>
      <c r="D33" s="26"/>
      <c r="E33" s="101"/>
      <c r="U33"/>
      <c r="V33" s="36"/>
      <c r="W33"/>
      <c r="X33" s="36"/>
      <c r="Y33"/>
      <c r="Z33" s="36"/>
      <c r="AA33"/>
      <c r="AB33" s="36"/>
      <c r="AC33"/>
    </row>
    <row r="34" spans="1:29" ht="15.75" thickBot="1" x14ac:dyDescent="0.3">
      <c r="B34" s="21" t="s">
        <v>39</v>
      </c>
      <c r="C34" s="17">
        <f>0.5 * LN((s_1+1)/(s_1-1))</f>
        <v>2.0262243271428799</v>
      </c>
      <c r="D34" s="69"/>
      <c r="E34" s="102"/>
      <c r="F34" s="44"/>
      <c r="G34" s="44"/>
      <c r="H34" s="44"/>
      <c r="I34" s="44"/>
      <c r="J34" s="44"/>
      <c r="U34"/>
      <c r="V34" s="36"/>
      <c r="W34"/>
      <c r="X34" s="36"/>
      <c r="Y34"/>
      <c r="Z34" s="36"/>
      <c r="AA34"/>
      <c r="AB34" s="36"/>
      <c r="AC34"/>
    </row>
    <row r="35" spans="1:29" s="37" customFormat="1" ht="15.75" thickBot="1" x14ac:dyDescent="0.3">
      <c r="B35" s="83"/>
      <c r="C35" s="67"/>
      <c r="D35" s="67"/>
      <c r="E35" s="67"/>
      <c r="F35" s="79"/>
      <c r="G35" s="54"/>
      <c r="H35" s="54"/>
      <c r="I35" s="44"/>
      <c r="J35" s="44"/>
      <c r="U35" s="80"/>
      <c r="V35" s="40"/>
      <c r="W35" s="80"/>
      <c r="X35" s="40"/>
      <c r="Y35" s="80"/>
      <c r="Z35" s="40"/>
      <c r="AA35" s="80"/>
      <c r="AB35" s="40"/>
      <c r="AC35" s="80"/>
    </row>
    <row r="36" spans="1:29" s="37" customFormat="1" ht="15.75" thickBot="1" x14ac:dyDescent="0.3">
      <c r="B36" s="91" t="s">
        <v>70</v>
      </c>
      <c r="C36" s="92"/>
      <c r="D36" s="92"/>
      <c r="E36" s="93"/>
      <c r="F36" s="79"/>
      <c r="G36" s="54"/>
      <c r="H36" s="54"/>
      <c r="I36" s="44"/>
      <c r="J36" s="44"/>
      <c r="U36" s="80"/>
      <c r="V36" s="40"/>
      <c r="W36" s="80"/>
      <c r="X36" s="40"/>
      <c r="Y36" s="80"/>
      <c r="Z36" s="40"/>
      <c r="AA36" s="80"/>
      <c r="AB36" s="40"/>
      <c r="AC36" s="80"/>
    </row>
    <row r="37" spans="1:29" ht="18" x14ac:dyDescent="0.35">
      <c r="B37" s="66" t="s">
        <v>54</v>
      </c>
      <c r="C37" s="81">
        <f>1/(1/(2*PI()*k_s/mu)*((f_0-f_1)/L_s+(ACOSH(s_2d_1)-ACOSH(s_2d_0))/H_s))</f>
        <v>2.3217745394992988E-8</v>
      </c>
      <c r="D37" s="84" t="s">
        <v>68</v>
      </c>
      <c r="E37" s="82" t="s">
        <v>65</v>
      </c>
      <c r="F37" s="49"/>
      <c r="G37" s="45"/>
      <c r="H37" s="44"/>
      <c r="I37" s="44"/>
      <c r="J37" s="44"/>
      <c r="U37"/>
      <c r="V37" s="36"/>
      <c r="W37"/>
      <c r="X37" s="36"/>
      <c r="Y37"/>
      <c r="Z37" s="36"/>
      <c r="AA37"/>
      <c r="AB37" s="36"/>
      <c r="AC37"/>
    </row>
    <row r="38" spans="1:29" ht="15.75" thickBot="1" x14ac:dyDescent="0.3">
      <c r="B38" s="24" t="s">
        <v>66</v>
      </c>
      <c r="C38" s="11">
        <f>(2*PI()*k_h*H/mu)/j_h-LN(d_r/r_w)</f>
        <v>-6.0828380704634668</v>
      </c>
      <c r="D38" s="69" t="s">
        <v>24</v>
      </c>
      <c r="E38" s="70" t="s">
        <v>40</v>
      </c>
      <c r="F38" s="49"/>
      <c r="G38" s="46"/>
      <c r="H38" s="44"/>
      <c r="I38" s="44"/>
      <c r="J38" s="44"/>
      <c r="U38"/>
      <c r="V38" s="36"/>
      <c r="W38"/>
      <c r="X38" s="36"/>
      <c r="Y38"/>
      <c r="Z38" s="36"/>
      <c r="AA38"/>
      <c r="AB38" s="36"/>
      <c r="AC38"/>
    </row>
    <row r="39" spans="1:29" x14ac:dyDescent="0.25">
      <c r="C39" s="5"/>
      <c r="F39" s="44"/>
      <c r="G39" s="44"/>
      <c r="H39" s="44"/>
      <c r="I39" s="44"/>
      <c r="J39" s="44"/>
      <c r="U39"/>
      <c r="V39" s="36"/>
      <c r="W39"/>
      <c r="X39" s="36"/>
      <c r="Y39"/>
      <c r="Z39" s="36"/>
      <c r="AA39"/>
      <c r="AB39" s="36"/>
      <c r="AC39"/>
    </row>
    <row r="40" spans="1:29" x14ac:dyDescent="0.25">
      <c r="B40" s="38"/>
      <c r="C40" s="37"/>
      <c r="D40" s="39"/>
      <c r="F40" s="44"/>
      <c r="G40" s="44"/>
      <c r="H40" s="44"/>
      <c r="I40" s="44"/>
      <c r="J40" s="44"/>
    </row>
    <row r="41" spans="1:29" x14ac:dyDescent="0.25">
      <c r="B41" s="38"/>
      <c r="C41" s="37"/>
      <c r="D41" s="39"/>
      <c r="E41" s="39"/>
      <c r="F41" s="73"/>
      <c r="G41" s="74"/>
      <c r="H41" s="44"/>
      <c r="I41" s="44"/>
      <c r="J41" s="44"/>
    </row>
    <row r="42" spans="1:29" x14ac:dyDescent="0.25">
      <c r="B42" s="38"/>
      <c r="C42" s="37"/>
      <c r="D42" s="39"/>
      <c r="E42" s="39"/>
      <c r="F42" s="39"/>
      <c r="G42" s="40"/>
      <c r="H42" s="41"/>
      <c r="I42" s="41"/>
      <c r="J42" s="41"/>
    </row>
    <row r="43" spans="1:29" x14ac:dyDescent="0.25">
      <c r="A43" s="37"/>
      <c r="B43" s="37"/>
      <c r="C43" s="37"/>
      <c r="D43" s="37"/>
      <c r="E43" s="39"/>
      <c r="F43" s="39"/>
      <c r="G43" s="42"/>
      <c r="H43" s="41"/>
      <c r="I43" s="41"/>
      <c r="J43" s="41"/>
      <c r="K43" s="37"/>
      <c r="M43" s="6"/>
      <c r="N43" s="4"/>
      <c r="O43" s="6"/>
      <c r="Q43" s="6"/>
      <c r="S43" s="3"/>
      <c r="T43" s="7"/>
      <c r="U43" s="8"/>
      <c r="V43" s="7"/>
      <c r="W43" s="8"/>
      <c r="X43" s="7"/>
    </row>
    <row r="44" spans="1:29" x14ac:dyDescent="0.25">
      <c r="A44" s="37"/>
      <c r="E44" s="37"/>
      <c r="F44" s="37"/>
      <c r="G44" s="37"/>
      <c r="H44" s="41"/>
      <c r="I44" s="41"/>
      <c r="J44" s="41"/>
      <c r="K44" s="37"/>
      <c r="M44" s="6"/>
      <c r="N44" s="4"/>
      <c r="O44" s="6"/>
      <c r="Q44" s="6"/>
    </row>
    <row r="45" spans="1:29" x14ac:dyDescent="0.25">
      <c r="A45" s="37"/>
      <c r="H45" s="37"/>
      <c r="I45" s="37"/>
      <c r="J45" s="37"/>
      <c r="K45" s="37"/>
    </row>
    <row r="46" spans="1:29" x14ac:dyDescent="0.25">
      <c r="A46" s="37"/>
      <c r="K46" s="37"/>
    </row>
  </sheetData>
  <sheetProtection selectLockedCells="1" selectUnlockedCells="1"/>
  <mergeCells count="6">
    <mergeCell ref="B36:E36"/>
    <mergeCell ref="B3:G3"/>
    <mergeCell ref="B15:E15"/>
    <mergeCell ref="B26:E26"/>
    <mergeCell ref="B18:E18"/>
    <mergeCell ref="E29:E3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cols>
    <col min="1" max="1" width="28.140625" bestFit="1" customWidth="1"/>
    <col min="2" max="2" width="12" bestFit="1" customWidth="1"/>
  </cols>
  <sheetData>
    <row r="1" spans="1:2" x14ac:dyDescent="0.25">
      <c r="A1" s="1" t="s">
        <v>41</v>
      </c>
      <c r="B1" s="2"/>
    </row>
    <row r="2" spans="1:2" x14ac:dyDescent="0.25">
      <c r="A2" s="2" t="s">
        <v>10</v>
      </c>
      <c r="B2" s="2">
        <v>0.1589873</v>
      </c>
    </row>
    <row r="3" spans="1:2" x14ac:dyDescent="0.25">
      <c r="A3" s="2" t="s">
        <v>13</v>
      </c>
      <c r="B3" s="2">
        <f>1/(24*3600)</f>
        <v>1.1574074074074073E-5</v>
      </c>
    </row>
    <row r="4" spans="1:2" x14ac:dyDescent="0.25">
      <c r="A4" s="2" t="s">
        <v>16</v>
      </c>
      <c r="B4" s="4">
        <f>1/0.000145</f>
        <v>6896.5517241379312</v>
      </c>
    </row>
    <row r="5" spans="1:2" x14ac:dyDescent="0.25">
      <c r="A5" s="2" t="s">
        <v>19</v>
      </c>
      <c r="B5" s="6">
        <f>B2*B3/B4</f>
        <v>2.6681896412037035E-10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skin horizontal well</vt:lpstr>
      <vt:lpstr>conversion factors</vt:lpstr>
      <vt:lpstr>d_r</vt:lpstr>
      <vt:lpstr>f_0</vt:lpstr>
      <vt:lpstr>f_1</vt:lpstr>
      <vt:lpstr>H</vt:lpstr>
      <vt:lpstr>H_s</vt:lpstr>
      <vt:lpstr>i_ani</vt:lpstr>
      <vt:lpstr>j_h</vt:lpstr>
      <vt:lpstr>j_v</vt:lpstr>
      <vt:lpstr>k_h</vt:lpstr>
      <vt:lpstr>k_s</vt:lpstr>
      <vt:lpstr>k_v</vt:lpstr>
      <vt:lpstr>L</vt:lpstr>
      <vt:lpstr>L_s</vt:lpstr>
      <vt:lpstr>mu</vt:lpstr>
      <vt:lpstr>R_s</vt:lpstr>
      <vt:lpstr>r_w</vt:lpstr>
      <vt:lpstr>r_w_eq</vt:lpstr>
      <vt:lpstr>r_w_s</vt:lpstr>
      <vt:lpstr>rw</vt:lpstr>
      <vt:lpstr>s_0</vt:lpstr>
      <vt:lpstr>s_1</vt:lpstr>
      <vt:lpstr>s_2d_0</vt:lpstr>
      <vt:lpstr>s_2d_1</vt:lpstr>
      <vt:lpstr>s_h</vt:lpstr>
      <vt:lpstr>s_v</vt:lpstr>
      <vt:lpstr>s_wd_0</vt:lpstr>
      <vt:lpstr>well_radius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equivalent skin horizontal well</dc:title>
  <dc:creator>Veldkamp, J.G. (Hans)</dc:creator>
  <cp:lastModifiedBy>Hans Veldkamp</cp:lastModifiedBy>
  <dcterms:created xsi:type="dcterms:W3CDTF">2014-09-23T14:19:06Z</dcterms:created>
  <dcterms:modified xsi:type="dcterms:W3CDTF">2014-10-23T13:32:55Z</dcterms:modified>
</cp:coreProperties>
</file>